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" i="1" l="1"/>
  <c r="D19" i="1"/>
  <c r="G14" i="1"/>
  <c r="E9" i="1"/>
  <c r="B2" i="1"/>
  <c r="H14" i="1" l="1"/>
  <c r="F8" i="1"/>
  <c r="F7" i="1"/>
  <c r="G7" i="1" s="1"/>
  <c r="E8" i="1"/>
  <c r="E7" i="1"/>
  <c r="F13" i="1" l="1"/>
  <c r="E10" i="1"/>
  <c r="F11" i="1" l="1"/>
  <c r="E11" i="1"/>
  <c r="F10" i="1"/>
  <c r="D14" i="1" l="1"/>
  <c r="I14" i="1" s="1"/>
  <c r="J14" i="1" s="1"/>
  <c r="D11" i="1"/>
  <c r="D10" i="1"/>
  <c r="D9" i="1"/>
  <c r="D8" i="1"/>
  <c r="G11" i="1"/>
  <c r="G13" i="1"/>
  <c r="H13" i="1" s="1"/>
  <c r="F12" i="1"/>
  <c r="G12" i="1" s="1"/>
  <c r="G10" i="1"/>
  <c r="F9" i="1"/>
  <c r="G9" i="1" s="1"/>
  <c r="G8" i="1"/>
  <c r="H12" i="1" l="1"/>
  <c r="I13" i="1"/>
  <c r="J13" i="1" s="1"/>
  <c r="L13" i="1" s="1"/>
  <c r="M13" i="1" s="1"/>
  <c r="I12" i="1" l="1"/>
  <c r="J12" i="1" s="1"/>
  <c r="L14" i="1"/>
  <c r="M14" i="1" s="1"/>
  <c r="K12" i="1" l="1"/>
  <c r="H11" i="1" s="1"/>
  <c r="L12" i="1"/>
  <c r="M12" i="1" s="1"/>
  <c r="I11" i="1" l="1"/>
  <c r="J11" i="1" s="1"/>
  <c r="L11" i="1" s="1"/>
  <c r="M11" i="1" s="1"/>
  <c r="H10" i="1"/>
  <c r="H9" i="1" l="1"/>
  <c r="I10" i="1"/>
  <c r="J10" i="1" s="1"/>
  <c r="L10" i="1" s="1"/>
  <c r="M10" i="1" s="1"/>
  <c r="I9" i="1" l="1"/>
  <c r="J9" i="1" s="1"/>
  <c r="L9" i="1" s="1"/>
  <c r="M9" i="1" s="1"/>
  <c r="H8" i="1"/>
  <c r="I8" i="1" l="1"/>
  <c r="J8" i="1" s="1"/>
  <c r="H7" i="1"/>
  <c r="I7" i="1" l="1"/>
  <c r="I20" i="1"/>
  <c r="J7" i="1"/>
  <c r="L8" i="1" l="1"/>
  <c r="M8" i="1" s="1"/>
  <c r="J16" i="1"/>
</calcChain>
</file>

<file path=xl/sharedStrings.xml><?xml version="1.0" encoding="utf-8"?>
<sst xmlns="http://schemas.openxmlformats.org/spreadsheetml/2006/main" count="51" uniqueCount="38">
  <si>
    <t>n° tube</t>
  </si>
  <si>
    <t>type</t>
  </si>
  <si>
    <t>fonction</t>
  </si>
  <si>
    <t>1T4/1U4</t>
  </si>
  <si>
    <t>1R5</t>
  </si>
  <si>
    <t>1S5</t>
  </si>
  <si>
    <t>mélangeur</t>
  </si>
  <si>
    <t>ampli HF</t>
  </si>
  <si>
    <t>OL</t>
  </si>
  <si>
    <t>ampli MF n° 2</t>
  </si>
  <si>
    <t>ampli MF n° 1</t>
  </si>
  <si>
    <t>dét./préampli BF</t>
  </si>
  <si>
    <t>R // sur filament</t>
  </si>
  <si>
    <t>R filaments V2_V5 vers le 0 V</t>
  </si>
  <si>
    <t>I_anode</t>
  </si>
  <si>
    <t>I_écran</t>
  </si>
  <si>
    <t>mA</t>
  </si>
  <si>
    <t>I_total</t>
  </si>
  <si>
    <t>BF</t>
  </si>
  <si>
    <t>kohms</t>
  </si>
  <si>
    <t>x</t>
  </si>
  <si>
    <t xml:space="preserve">vérif' </t>
  </si>
  <si>
    <t>traversée par le courant "x"</t>
  </si>
  <si>
    <t xml:space="preserve"> kohm</t>
  </si>
  <si>
    <t xml:space="preserve"> mA</t>
  </si>
  <si>
    <t>I_in</t>
  </si>
  <si>
    <t xml:space="preserve">a = </t>
  </si>
  <si>
    <t xml:space="preserve">b = </t>
  </si>
  <si>
    <t>V</t>
  </si>
  <si>
    <t xml:space="preserve"> V</t>
  </si>
  <si>
    <t xml:space="preserve">V+/0V = </t>
  </si>
  <si>
    <t xml:space="preserve">I vers 0 V après V6 = </t>
  </si>
  <si>
    <t>3Q4 (7+ à 5)</t>
  </si>
  <si>
    <t>3Q4 (5 à 1-)</t>
  </si>
  <si>
    <t>i_filament</t>
  </si>
  <si>
    <t>v_filament</t>
  </si>
  <si>
    <t>v_fil. tube</t>
  </si>
  <si>
    <t>v_fil. tube
- v_fil.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</si>
</sst>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0" fillId="0" borderId="4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vertical="center"/>
    </xf>
    <xf numFmtId="2" fontId="7" fillId="0" borderId="17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 applyProtection="1">
      <alignment horizont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165" fontId="2" fillId="0" borderId="17" xfId="0" applyNumberFormat="1" applyFont="1" applyBorder="1" applyAlignment="1" applyProtection="1">
      <alignment horizontal="center" vertical="center"/>
      <protection locked="0"/>
    </xf>
    <xf numFmtId="165" fontId="2" fillId="0" borderId="11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 applyProtection="1">
      <alignment horizontal="center" vertical="center"/>
      <protection locked="0"/>
    </xf>
    <xf numFmtId="2" fontId="3" fillId="0" borderId="17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abSelected="1" workbookViewId="0">
      <selection activeCell="B1" sqref="B1"/>
    </sheetView>
  </sheetViews>
  <sheetFormatPr baseColWidth="10" defaultRowHeight="15" x14ac:dyDescent="0.25"/>
  <cols>
    <col min="1" max="1" width="18.85546875" bestFit="1" customWidth="1"/>
    <col min="2" max="2" width="15.5703125" bestFit="1" customWidth="1"/>
    <col min="3" max="3" width="16.140625" bestFit="1" customWidth="1"/>
    <col min="4" max="4" width="26.85546875" style="1" bestFit="1" customWidth="1"/>
    <col min="5" max="5" width="8.140625" bestFit="1" customWidth="1"/>
    <col min="6" max="6" width="7.42578125" bestFit="1" customWidth="1"/>
    <col min="7" max="7" width="6.7109375" bestFit="1" customWidth="1"/>
    <col min="8" max="8" width="5.5703125" bestFit="1" customWidth="1"/>
    <col min="9" max="9" width="10.140625" bestFit="1" customWidth="1"/>
    <col min="10" max="10" width="10.85546875" style="1" bestFit="1" customWidth="1"/>
    <col min="11" max="11" width="5.5703125" bestFit="1" customWidth="1"/>
    <col min="12" max="13" width="9.5703125" style="1" bestFit="1" customWidth="1"/>
  </cols>
  <sheetData>
    <row r="1" spans="1:16" x14ac:dyDescent="0.25">
      <c r="A1" s="7" t="s">
        <v>31</v>
      </c>
      <c r="B1" s="38">
        <f>55</f>
        <v>55</v>
      </c>
      <c r="C1" s="8" t="s">
        <v>24</v>
      </c>
      <c r="G1" s="2"/>
      <c r="H1" s="2"/>
      <c r="I1" s="2"/>
      <c r="J1" s="2"/>
    </row>
    <row r="2" spans="1:16" x14ac:dyDescent="0.25">
      <c r="A2" s="9" t="s">
        <v>26</v>
      </c>
      <c r="B2" s="10">
        <f>0.04</f>
        <v>0.04</v>
      </c>
      <c r="C2" s="11" t="s">
        <v>23</v>
      </c>
    </row>
    <row r="3" spans="1:16" x14ac:dyDescent="0.25">
      <c r="A3" s="12" t="s">
        <v>27</v>
      </c>
      <c r="B3" s="13">
        <v>-0.6</v>
      </c>
      <c r="C3" s="14" t="s">
        <v>29</v>
      </c>
    </row>
    <row r="4" spans="1:16" x14ac:dyDescent="0.25">
      <c r="A4" s="15"/>
      <c r="B4" s="10"/>
      <c r="C4" s="16"/>
    </row>
    <row r="5" spans="1:16" ht="60" x14ac:dyDescent="0.25">
      <c r="A5" s="35" t="s">
        <v>0</v>
      </c>
      <c r="B5" s="35" t="s">
        <v>1</v>
      </c>
      <c r="C5" s="35" t="s">
        <v>2</v>
      </c>
      <c r="D5" s="35" t="s">
        <v>12</v>
      </c>
      <c r="E5" s="35" t="s">
        <v>14</v>
      </c>
      <c r="F5" s="35" t="s">
        <v>15</v>
      </c>
      <c r="G5" s="35" t="s">
        <v>17</v>
      </c>
      <c r="H5" s="35" t="s">
        <v>25</v>
      </c>
      <c r="I5" s="42" t="s">
        <v>34</v>
      </c>
      <c r="J5" s="42" t="s">
        <v>35</v>
      </c>
      <c r="K5" s="35" t="s">
        <v>20</v>
      </c>
      <c r="L5" s="35" t="s">
        <v>36</v>
      </c>
      <c r="M5" s="36" t="s">
        <v>37</v>
      </c>
    </row>
    <row r="6" spans="1:16" x14ac:dyDescent="0.25">
      <c r="A6" s="37"/>
      <c r="B6" s="37"/>
      <c r="C6" s="37"/>
      <c r="D6" s="37" t="s">
        <v>19</v>
      </c>
      <c r="E6" s="37" t="s">
        <v>16</v>
      </c>
      <c r="F6" s="37" t="s">
        <v>16</v>
      </c>
      <c r="G6" s="37" t="s">
        <v>16</v>
      </c>
      <c r="H6" s="37" t="s">
        <v>16</v>
      </c>
      <c r="I6" s="43" t="s">
        <v>16</v>
      </c>
      <c r="J6" s="43"/>
      <c r="K6" s="37" t="s">
        <v>16</v>
      </c>
      <c r="L6" s="37" t="s">
        <v>28</v>
      </c>
      <c r="M6" s="37" t="s">
        <v>28</v>
      </c>
    </row>
    <row r="7" spans="1:16" x14ac:dyDescent="0.25">
      <c r="A7" s="30">
        <v>7</v>
      </c>
      <c r="B7" s="30" t="s">
        <v>32</v>
      </c>
      <c r="C7" s="30" t="s">
        <v>18</v>
      </c>
      <c r="D7" s="31"/>
      <c r="E7" s="48">
        <f>7.7/2</f>
        <v>3.85</v>
      </c>
      <c r="F7" s="48">
        <f>1.7/2</f>
        <v>0.85</v>
      </c>
      <c r="G7" s="32">
        <f>E7+F7</f>
        <v>4.7</v>
      </c>
      <c r="H7" s="33">
        <f>H8-G7</f>
        <v>48.83983957219251</v>
      </c>
      <c r="I7" s="33">
        <f>H7</f>
        <v>48.83983957219251</v>
      </c>
      <c r="J7" s="33">
        <f t="shared" ref="J7:J13" si="0">$B$2*I7+$B$3</f>
        <v>1.3535935828877004</v>
      </c>
      <c r="K7" s="34"/>
      <c r="L7" s="30"/>
      <c r="M7" s="30"/>
    </row>
    <row r="8" spans="1:16" x14ac:dyDescent="0.25">
      <c r="A8" s="20">
        <v>7</v>
      </c>
      <c r="B8" s="20" t="s">
        <v>33</v>
      </c>
      <c r="C8" s="20" t="s">
        <v>18</v>
      </c>
      <c r="D8" s="39">
        <f>240/1000</f>
        <v>0.24</v>
      </c>
      <c r="E8" s="49">
        <f>7.7/2</f>
        <v>3.85</v>
      </c>
      <c r="F8" s="49">
        <f>1.7/2</f>
        <v>0.85</v>
      </c>
      <c r="G8" s="22">
        <f>E8+F8</f>
        <v>4.7</v>
      </c>
      <c r="H8" s="22">
        <f>H9-G8</f>
        <v>53.539839572192513</v>
      </c>
      <c r="I8" s="23">
        <f t="shared" ref="I8:I10" si="1">(D8*H8-$B$3)/(D8+$B$2)</f>
        <v>48.034148204736439</v>
      </c>
      <c r="J8" s="23">
        <f t="shared" si="0"/>
        <v>1.3213659281894574</v>
      </c>
      <c r="K8" s="24"/>
      <c r="L8" s="22">
        <f>J7+J8</f>
        <v>2.6749595110771578</v>
      </c>
      <c r="M8" s="25">
        <f>L8-2*1.4</f>
        <v>-0.12504048892284203</v>
      </c>
      <c r="O8" s="5"/>
      <c r="P8" s="52"/>
    </row>
    <row r="9" spans="1:16" x14ac:dyDescent="0.25">
      <c r="A9" s="20">
        <v>1</v>
      </c>
      <c r="B9" s="20" t="s">
        <v>3</v>
      </c>
      <c r="C9" s="20" t="s">
        <v>7</v>
      </c>
      <c r="D9" s="39">
        <f>120/1000</f>
        <v>0.12</v>
      </c>
      <c r="E9" s="50">
        <f>1.8</f>
        <v>1.8</v>
      </c>
      <c r="F9" s="50">
        <f>1.25</f>
        <v>1.25</v>
      </c>
      <c r="G9" s="22">
        <f t="shared" ref="G9:G14" si="2">E9+F9</f>
        <v>3.05</v>
      </c>
      <c r="H9" s="22">
        <f>H10-G9</f>
        <v>58.239839572192516</v>
      </c>
      <c r="I9" s="23">
        <f t="shared" si="1"/>
        <v>47.429879679144378</v>
      </c>
      <c r="J9" s="23">
        <f t="shared" si="0"/>
        <v>1.2971951871657752</v>
      </c>
      <c r="K9" s="24"/>
      <c r="L9" s="22">
        <f>J9</f>
        <v>1.2971951871657752</v>
      </c>
      <c r="M9" s="25">
        <f>L9-1.4</f>
        <v>-0.10280481283422471</v>
      </c>
      <c r="O9" s="5"/>
      <c r="P9" s="52"/>
    </row>
    <row r="10" spans="1:16" x14ac:dyDescent="0.25">
      <c r="A10" s="20">
        <v>3</v>
      </c>
      <c r="B10" s="20" t="s">
        <v>3</v>
      </c>
      <c r="C10" s="20" t="s">
        <v>8</v>
      </c>
      <c r="D10" s="39">
        <f>120/1000</f>
        <v>0.12</v>
      </c>
      <c r="E10" s="50">
        <f>1.8</f>
        <v>1.8</v>
      </c>
      <c r="F10" s="50">
        <f>0</f>
        <v>0</v>
      </c>
      <c r="G10" s="22">
        <f t="shared" si="2"/>
        <v>1.8</v>
      </c>
      <c r="H10" s="22">
        <f>H11-G10</f>
        <v>61.289839572192513</v>
      </c>
      <c r="I10" s="23">
        <f t="shared" si="1"/>
        <v>49.717379679144379</v>
      </c>
      <c r="J10" s="23">
        <f t="shared" si="0"/>
        <v>1.3886951871657751</v>
      </c>
      <c r="K10" s="24"/>
      <c r="L10" s="22">
        <f t="shared" ref="L10:L14" si="3">J10</f>
        <v>1.3886951871657751</v>
      </c>
      <c r="M10" s="25">
        <f t="shared" ref="M10:M14" si="4">L10-1.4</f>
        <v>-1.1304812834224798E-2</v>
      </c>
      <c r="O10" s="5"/>
      <c r="P10" s="52"/>
    </row>
    <row r="11" spans="1:16" x14ac:dyDescent="0.25">
      <c r="A11" s="20">
        <v>2</v>
      </c>
      <c r="B11" s="20" t="s">
        <v>4</v>
      </c>
      <c r="C11" s="20" t="s">
        <v>6</v>
      </c>
      <c r="D11" s="39">
        <f>110/1000</f>
        <v>0.11</v>
      </c>
      <c r="E11" s="50">
        <f>1.4</f>
        <v>1.4</v>
      </c>
      <c r="F11" s="50">
        <f>3.2</f>
        <v>3.2</v>
      </c>
      <c r="G11" s="22">
        <f t="shared" si="2"/>
        <v>4.5999999999999996</v>
      </c>
      <c r="H11" s="22">
        <f>H12+$K$12-G11</f>
        <v>63.08983957219251</v>
      </c>
      <c r="I11" s="23">
        <f>(D11*H11-$B$3)/(D11+$B$2)</f>
        <v>50.265882352941169</v>
      </c>
      <c r="J11" s="23">
        <f t="shared" si="0"/>
        <v>1.4106352941176468</v>
      </c>
      <c r="K11" s="24"/>
      <c r="L11" s="22">
        <f t="shared" si="3"/>
        <v>1.4106352941176468</v>
      </c>
      <c r="M11" s="25">
        <f t="shared" si="4"/>
        <v>1.0635294117646854E-2</v>
      </c>
      <c r="O11" s="5"/>
      <c r="P11" s="52"/>
    </row>
    <row r="12" spans="1:16" x14ac:dyDescent="0.25">
      <c r="A12" s="20">
        <v>5</v>
      </c>
      <c r="B12" s="20" t="s">
        <v>3</v>
      </c>
      <c r="C12" s="20" t="s">
        <v>9</v>
      </c>
      <c r="D12" s="21"/>
      <c r="E12" s="50">
        <v>2</v>
      </c>
      <c r="F12" s="50">
        <f>1.25</f>
        <v>1.25</v>
      </c>
      <c r="G12" s="22">
        <f t="shared" si="2"/>
        <v>3.25</v>
      </c>
      <c r="H12" s="22">
        <f>H13-G12</f>
        <v>48.5</v>
      </c>
      <c r="I12" s="23">
        <f>H12</f>
        <v>48.5</v>
      </c>
      <c r="J12" s="23">
        <f t="shared" si="0"/>
        <v>1.3399999999999999</v>
      </c>
      <c r="K12" s="22">
        <f>(J12+J13+J14)/$D$19</f>
        <v>19.189839572192511</v>
      </c>
      <c r="L12" s="22">
        <f t="shared" si="3"/>
        <v>1.3399999999999999</v>
      </c>
      <c r="M12" s="25">
        <f t="shared" si="4"/>
        <v>-6.0000000000000053E-2</v>
      </c>
      <c r="O12" s="5"/>
      <c r="P12" s="52"/>
    </row>
    <row r="13" spans="1:16" x14ac:dyDescent="0.25">
      <c r="A13" s="20">
        <v>4</v>
      </c>
      <c r="B13" s="20" t="s">
        <v>3</v>
      </c>
      <c r="C13" s="20" t="s">
        <v>10</v>
      </c>
      <c r="D13" s="21"/>
      <c r="E13" s="50">
        <v>2</v>
      </c>
      <c r="F13" s="50">
        <f>1.25</f>
        <v>1.25</v>
      </c>
      <c r="G13" s="22">
        <f t="shared" si="2"/>
        <v>3.25</v>
      </c>
      <c r="H13" s="22">
        <f>H14-G13</f>
        <v>51.75</v>
      </c>
      <c r="I13" s="23">
        <f>H13</f>
        <v>51.75</v>
      </c>
      <c r="J13" s="23">
        <f t="shared" si="0"/>
        <v>1.4699999999999998</v>
      </c>
      <c r="K13" s="24"/>
      <c r="L13" s="22">
        <f t="shared" si="3"/>
        <v>1.4699999999999998</v>
      </c>
      <c r="M13" s="25">
        <f t="shared" si="4"/>
        <v>6.999999999999984E-2</v>
      </c>
      <c r="O13" s="5"/>
      <c r="P13" s="52"/>
    </row>
    <row r="14" spans="1:16" x14ac:dyDescent="0.25">
      <c r="A14" s="26">
        <v>6</v>
      </c>
      <c r="B14" s="26" t="s">
        <v>5</v>
      </c>
      <c r="C14" s="26" t="s">
        <v>11</v>
      </c>
      <c r="D14" s="40">
        <f>300/1000</f>
        <v>0.3</v>
      </c>
      <c r="E14" s="51">
        <v>0</v>
      </c>
      <c r="F14" s="51">
        <v>0</v>
      </c>
      <c r="G14" s="27">
        <f t="shared" si="2"/>
        <v>0</v>
      </c>
      <c r="H14" s="27">
        <f>$B$1-G14</f>
        <v>55</v>
      </c>
      <c r="I14" s="44">
        <f>(D14*H14-$B$3)/(D14+$B$2)</f>
        <v>50.294117647058833</v>
      </c>
      <c r="J14" s="44">
        <f>$B$2*I14+$B$3</f>
        <v>1.4117647058823533</v>
      </c>
      <c r="K14" s="28"/>
      <c r="L14" s="27">
        <f t="shared" si="3"/>
        <v>1.4117647058823533</v>
      </c>
      <c r="M14" s="29">
        <f t="shared" si="4"/>
        <v>1.1764705882353343E-2</v>
      </c>
      <c r="O14" s="5"/>
      <c r="P14" s="52"/>
    </row>
    <row r="16" spans="1:16" x14ac:dyDescent="0.25">
      <c r="D16" s="17" t="s">
        <v>13</v>
      </c>
      <c r="I16" s="45" t="s">
        <v>30</v>
      </c>
      <c r="J16" s="46">
        <f>SUM(J7:J14)</f>
        <v>10.993249885408707</v>
      </c>
      <c r="K16" s="47" t="s">
        <v>29</v>
      </c>
    </row>
    <row r="17" spans="4:10" x14ac:dyDescent="0.25">
      <c r="D17" s="18" t="s">
        <v>22</v>
      </c>
    </row>
    <row r="18" spans="4:10" x14ac:dyDescent="0.25">
      <c r="D18" s="19" t="s">
        <v>19</v>
      </c>
    </row>
    <row r="19" spans="4:10" x14ac:dyDescent="0.25">
      <c r="D19" s="41">
        <f>220/1000</f>
        <v>0.22</v>
      </c>
    </row>
    <row r="20" spans="4:10" x14ac:dyDescent="0.25">
      <c r="G20" s="3" t="s">
        <v>21</v>
      </c>
      <c r="H20" s="3"/>
      <c r="I20" s="4">
        <f>H7+SUM(G7:G14)-K12</f>
        <v>55</v>
      </c>
      <c r="J20" s="6" t="s">
        <v>24</v>
      </c>
    </row>
  </sheetData>
  <sheetProtection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F5FOD</dc:creator>
  <cp:lastModifiedBy>F5FOD</cp:lastModifiedBy>
  <dcterms:created xsi:type="dcterms:W3CDTF">2018-02-19T18:34:13Z</dcterms:created>
  <dcterms:modified xsi:type="dcterms:W3CDTF">2018-02-24T17:19:47Z</dcterms:modified>
</cp:coreProperties>
</file>